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iëlle\Documents\Overig\Training geven\Hellas\Seizoen 2015-2016 zwemplanning\"/>
    </mc:Choice>
  </mc:AlternateContent>
  <bookViews>
    <workbookView xWindow="0" yWindow="0" windowWidth="20490" windowHeight="7755" tabRatio="500"/>
  </bookViews>
  <sheets>
    <sheet name="Uitslagen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H20" i="2" s="1"/>
  <c r="G22" i="2"/>
  <c r="H22" i="2"/>
  <c r="I22" i="2"/>
  <c r="H9" i="2"/>
  <c r="H7" i="2"/>
  <c r="K9" i="2"/>
  <c r="K10" i="2"/>
  <c r="J22" i="2"/>
  <c r="J24" i="2"/>
  <c r="I24" i="2"/>
  <c r="G24" i="2"/>
  <c r="H24" i="2"/>
  <c r="F24" i="2"/>
  <c r="E28" i="2"/>
  <c r="D24" i="2"/>
  <c r="G20" i="2"/>
  <c r="E20" i="2"/>
  <c r="J20" i="2"/>
  <c r="E22" i="2" l="1"/>
  <c r="E24" i="2"/>
  <c r="C22" i="2"/>
  <c r="C24" i="2"/>
  <c r="G26" i="2"/>
  <c r="D22" i="2"/>
  <c r="C30" i="2"/>
  <c r="F20" i="2"/>
  <c r="D26" i="2"/>
  <c r="B20" i="2"/>
  <c r="F22" i="2"/>
  <c r="E26" i="2"/>
  <c r="D28" i="2"/>
  <c r="C26" i="2"/>
  <c r="B22" i="2"/>
  <c r="F26" i="2"/>
  <c r="D20" i="2"/>
  <c r="C20" i="2"/>
  <c r="C28" i="2"/>
  <c r="B24" i="2"/>
  <c r="B26" i="2"/>
  <c r="B28" i="2"/>
  <c r="B30" i="2"/>
  <c r="I20" i="2"/>
</calcChain>
</file>

<file path=xl/sharedStrings.xml><?xml version="1.0" encoding="utf-8"?>
<sst xmlns="http://schemas.openxmlformats.org/spreadsheetml/2006/main" count="38" uniqueCount="36">
  <si>
    <t>* De 50m en 400m maximaal testen worden uitgevoerd zonder start vanaf de kant en dus met afzet vanuit het water.</t>
    <phoneticPr fontId="5" type="noConversion"/>
  </si>
  <si>
    <t>NAAM</t>
    <phoneticPr fontId="5" type="noConversion"/>
  </si>
  <si>
    <t>DATUM</t>
    <phoneticPr fontId="5" type="noConversion"/>
  </si>
  <si>
    <t>TIJDSTIP</t>
    <phoneticPr fontId="5" type="noConversion"/>
  </si>
  <si>
    <t>ZWEMBAD</t>
    <phoneticPr fontId="5" type="noConversion"/>
  </si>
  <si>
    <t>TIJD 50m</t>
    <phoneticPr fontId="5" type="noConversion"/>
  </si>
  <si>
    <t>TIJD 400m</t>
    <phoneticPr fontId="5" type="noConversion"/>
  </si>
  <si>
    <t>CSS</t>
    <phoneticPr fontId="5" type="noConversion"/>
  </si>
  <si>
    <t>meter/seconde</t>
    <phoneticPr fontId="5" type="noConversion"/>
  </si>
  <si>
    <t>100m</t>
    <phoneticPr fontId="5" type="noConversion"/>
  </si>
  <si>
    <t>&gt;</t>
    <phoneticPr fontId="5" type="noConversion"/>
  </si>
  <si>
    <t>200m</t>
    <phoneticPr fontId="5" type="noConversion"/>
  </si>
  <si>
    <t>400m</t>
    <phoneticPr fontId="5" type="noConversion"/>
  </si>
  <si>
    <t>800m</t>
    <phoneticPr fontId="5" type="noConversion"/>
  </si>
  <si>
    <t>1000m</t>
    <phoneticPr fontId="5" type="noConversion"/>
  </si>
  <si>
    <t>1500m</t>
    <phoneticPr fontId="5" type="noConversion"/>
  </si>
  <si>
    <t>Rustige duur</t>
    <phoneticPr fontId="5" type="noConversion"/>
  </si>
  <si>
    <t>Normale duur</t>
    <phoneticPr fontId="5" type="noConversion"/>
  </si>
  <si>
    <t>Tempo duur</t>
    <phoneticPr fontId="5" type="noConversion"/>
  </si>
  <si>
    <t>Ext. Interval</t>
    <phoneticPr fontId="5" type="noConversion"/>
  </si>
  <si>
    <t>Int. Interval</t>
    <phoneticPr fontId="5" type="noConversion"/>
  </si>
  <si>
    <t>Lap/split tijden</t>
    <phoneticPr fontId="5" type="noConversion"/>
  </si>
  <si>
    <t>Slagfrequentie</t>
    <phoneticPr fontId="5" type="noConversion"/>
  </si>
  <si>
    <t>Slagfrequentie</t>
    <phoneticPr fontId="5" type="noConversion"/>
  </si>
  <si>
    <t>HF max</t>
    <phoneticPr fontId="5" type="noConversion"/>
  </si>
  <si>
    <t>HF gem</t>
    <phoneticPr fontId="5" type="noConversion"/>
  </si>
  <si>
    <t>&lt;75%</t>
  </si>
  <si>
    <t>Zone 1</t>
  </si>
  <si>
    <t>70-75%</t>
  </si>
  <si>
    <t>Zone 2</t>
  </si>
  <si>
    <t>75-80%</t>
  </si>
  <si>
    <t>Zone 3</t>
  </si>
  <si>
    <t>80-85%</t>
  </si>
  <si>
    <t>Zone 4</t>
  </si>
  <si>
    <t>85-95%</t>
  </si>
  <si>
    <t>Zone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</si>
</sst>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gray125">
        <fgColor indexed="22"/>
      </patternFill>
    </fill>
    <fill>
      <patternFill patternType="solid">
        <fgColor indexed="65"/>
        <bgColor indexed="22"/>
      </patternFill>
    </fill>
    <fill>
      <patternFill patternType="solid">
        <fgColor rgb="FFC0C0C0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DD0806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/>
    <xf numFmtId="0" fontId="3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0" xfId="0" applyFont="1"/>
    <xf numFmtId="1" fontId="4" fillId="0" borderId="7" xfId="0" applyNumberFormat="1" applyFont="1" applyBorder="1"/>
    <xf numFmtId="0" fontId="4" fillId="0" borderId="6" xfId="0" applyFont="1" applyBorder="1"/>
    <xf numFmtId="47" fontId="4" fillId="0" borderId="0" xfId="0" applyNumberFormat="1" applyFont="1"/>
    <xf numFmtId="0" fontId="3" fillId="0" borderId="1" xfId="0" applyFont="1" applyBorder="1"/>
    <xf numFmtId="1" fontId="4" fillId="0" borderId="7" xfId="0" applyNumberFormat="1" applyFont="1" applyBorder="1" applyAlignment="1">
      <alignment horizontal="center" vertical="center"/>
    </xf>
    <xf numFmtId="47" fontId="4" fillId="0" borderId="9" xfId="0" applyNumberFormat="1" applyFont="1" applyBorder="1"/>
    <xf numFmtId="0" fontId="3" fillId="0" borderId="3" xfId="0" applyFont="1" applyBorder="1"/>
    <xf numFmtId="47" fontId="3" fillId="0" borderId="3" xfId="0" applyNumberFormat="1" applyFont="1" applyBorder="1"/>
    <xf numFmtId="1" fontId="4" fillId="0" borderId="0" xfId="0" applyNumberFormat="1" applyFont="1" applyBorder="1"/>
    <xf numFmtId="0" fontId="3" fillId="0" borderId="6" xfId="0" applyFont="1" applyBorder="1"/>
    <xf numFmtId="2" fontId="4" fillId="0" borderId="6" xfId="0" applyNumberFormat="1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4" fillId="0" borderId="5" xfId="0" applyFont="1" applyBorder="1"/>
    <xf numFmtId="164" fontId="3" fillId="0" borderId="0" xfId="0" applyNumberFormat="1" applyFont="1" applyBorder="1"/>
    <xf numFmtId="0" fontId="4" fillId="2" borderId="1" xfId="0" applyFont="1" applyFill="1" applyBorder="1" applyAlignment="1">
      <alignment horizontal="right"/>
    </xf>
    <xf numFmtId="0" fontId="3" fillId="3" borderId="3" xfId="0" applyFont="1" applyFill="1" applyBorder="1"/>
    <xf numFmtId="0" fontId="3" fillId="4" borderId="1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3" fillId="0" borderId="7" xfId="0" applyFont="1" applyBorder="1"/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47" fontId="4" fillId="2" borderId="4" xfId="0" applyNumberFormat="1" applyFont="1" applyFill="1" applyBorder="1"/>
    <xf numFmtId="47" fontId="4" fillId="2" borderId="5" xfId="0" applyNumberFormat="1" applyFont="1" applyFill="1" applyBorder="1"/>
    <xf numFmtId="47" fontId="4" fillId="3" borderId="6" xfId="0" applyNumberFormat="1" applyFont="1" applyFill="1" applyBorder="1"/>
    <xf numFmtId="47" fontId="4" fillId="4" borderId="4" xfId="0" applyNumberFormat="1" applyFont="1" applyFill="1" applyBorder="1"/>
    <xf numFmtId="47" fontId="4" fillId="4" borderId="5" xfId="0" applyNumberFormat="1" applyFont="1" applyFill="1" applyBorder="1"/>
    <xf numFmtId="47" fontId="4" fillId="5" borderId="6" xfId="0" applyNumberFormat="1" applyFont="1" applyFill="1" applyBorder="1"/>
    <xf numFmtId="47" fontId="4" fillId="6" borderId="4" xfId="0" applyNumberFormat="1" applyFont="1" applyFill="1" applyBorder="1"/>
    <xf numFmtId="47" fontId="4" fillId="6" borderId="5" xfId="0" applyNumberFormat="1" applyFont="1" applyFill="1" applyBorder="1"/>
    <xf numFmtId="0" fontId="3" fillId="0" borderId="7" xfId="0" applyFont="1" applyBorder="1" applyAlignment="1">
      <alignment horizontal="left"/>
    </xf>
    <xf numFmtId="47" fontId="4" fillId="2" borderId="7" xfId="0" applyNumberFormat="1" applyFont="1" applyFill="1" applyBorder="1"/>
    <xf numFmtId="47" fontId="4" fillId="2" borderId="8" xfId="0" applyNumberFormat="1" applyFont="1" applyFill="1" applyBorder="1"/>
    <xf numFmtId="47" fontId="4" fillId="3" borderId="0" xfId="0" applyNumberFormat="1" applyFont="1" applyFill="1" applyBorder="1"/>
    <xf numFmtId="47" fontId="4" fillId="4" borderId="7" xfId="0" applyNumberFormat="1" applyFont="1" applyFill="1" applyBorder="1"/>
    <xf numFmtId="47" fontId="4" fillId="4" borderId="8" xfId="0" applyNumberFormat="1" applyFont="1" applyFill="1" applyBorder="1"/>
    <xf numFmtId="47" fontId="4" fillId="5" borderId="0" xfId="0" applyNumberFormat="1" applyFont="1" applyFill="1" applyBorder="1"/>
    <xf numFmtId="47" fontId="4" fillId="6" borderId="7" xfId="0" applyNumberFormat="1" applyFont="1" applyFill="1" applyBorder="1"/>
    <xf numFmtId="47" fontId="4" fillId="6" borderId="8" xfId="0" applyNumberFormat="1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5" borderId="0" xfId="0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0" fontId="3" fillId="0" borderId="15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2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3" fillId="0" borderId="13" xfId="0" applyFont="1" applyFill="1" applyBorder="1" applyAlignment="1">
      <alignment horizontal="left"/>
    </xf>
    <xf numFmtId="47" fontId="4" fillId="2" borderId="0" xfId="0" applyNumberFormat="1" applyFont="1" applyFill="1" applyBorder="1"/>
    <xf numFmtId="47" fontId="4" fillId="3" borderId="7" xfId="0" applyNumberFormat="1" applyFont="1" applyFill="1" applyBorder="1"/>
    <xf numFmtId="47" fontId="4" fillId="3" borderId="8" xfId="0" applyNumberFormat="1" applyFont="1" applyFill="1" applyBorder="1"/>
    <xf numFmtId="47" fontId="4" fillId="2" borderId="2" xfId="0" applyNumberFormat="1" applyFont="1" applyFill="1" applyBorder="1"/>
    <xf numFmtId="47" fontId="4" fillId="3" borderId="1" xfId="0" applyNumberFormat="1" applyFont="1" applyFill="1" applyBorder="1"/>
    <xf numFmtId="47" fontId="4" fillId="3" borderId="2" xfId="0" applyNumberFormat="1" applyFont="1" applyFill="1" applyBorder="1"/>
    <xf numFmtId="0" fontId="3" fillId="0" borderId="14" xfId="0" applyFont="1" applyFill="1" applyBorder="1" applyAlignment="1">
      <alignment horizontal="left"/>
    </xf>
    <xf numFmtId="47" fontId="4" fillId="2" borderId="6" xfId="0" applyNumberFormat="1" applyFont="1" applyFill="1" applyBorder="1"/>
    <xf numFmtId="47" fontId="4" fillId="3" borderId="4" xfId="0" applyNumberFormat="1" applyFont="1" applyFill="1" applyBorder="1"/>
    <xf numFmtId="47" fontId="4" fillId="3" borderId="5" xfId="0" applyNumberFormat="1" applyFont="1" applyFill="1" applyBorder="1"/>
    <xf numFmtId="0" fontId="4" fillId="0" borderId="15" xfId="0" applyFont="1" applyFill="1" applyBorder="1"/>
    <xf numFmtId="47" fontId="4" fillId="2" borderId="3" xfId="0" applyNumberFormat="1" applyFont="1" applyFill="1" applyBorder="1"/>
    <xf numFmtId="0" fontId="3" fillId="0" borderId="14" xfId="0" applyFont="1" applyFill="1" applyBorder="1"/>
    <xf numFmtId="47" fontId="4" fillId="0" borderId="11" xfId="0" applyNumberFormat="1" applyFont="1" applyBorder="1"/>
    <xf numFmtId="1" fontId="4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justify"/>
    </xf>
    <xf numFmtId="47" fontId="3" fillId="0" borderId="1" xfId="0" applyNumberFormat="1" applyFont="1" applyBorder="1"/>
    <xf numFmtId="47" fontId="3" fillId="0" borderId="4" xfId="0" applyNumberFormat="1" applyFont="1" applyBorder="1"/>
    <xf numFmtId="0" fontId="3" fillId="0" borderId="10" xfId="0" applyFont="1" applyBorder="1"/>
    <xf numFmtId="47" fontId="3" fillId="0" borderId="10" xfId="0" applyNumberFormat="1" applyFont="1" applyBorder="1"/>
    <xf numFmtId="0" fontId="4" fillId="0" borderId="12" xfId="0" applyFont="1" applyBorder="1"/>
    <xf numFmtId="165" fontId="4" fillId="0" borderId="9" xfId="0" applyNumberFormat="1" applyFont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4" fillId="0" borderId="9" xfId="0" applyFont="1" applyBorder="1"/>
    <xf numFmtId="47" fontId="2" fillId="0" borderId="9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9" xfId="0" applyNumberFormat="1" applyFont="1" applyBorder="1"/>
    <xf numFmtId="165" fontId="1" fillId="0" borderId="9" xfId="0" applyNumberFormat="1" applyFont="1" applyBorder="1"/>
    <xf numFmtId="165" fontId="1" fillId="0" borderId="9" xfId="0" applyNumberFormat="1" applyFont="1" applyBorder="1"/>
    <xf numFmtId="47" fontId="1" fillId="0" borderId="9" xfId="0" applyNumberFormat="1" applyFont="1" applyBorder="1"/>
    <xf numFmtId="165" fontId="4" fillId="7" borderId="15" xfId="0" applyNumberFormat="1" applyFont="1" applyFill="1" applyBorder="1" applyAlignment="1">
      <alignment horizontal="right"/>
    </xf>
    <xf numFmtId="165" fontId="4" fillId="7" borderId="14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47" fontId="3" fillId="0" borderId="9" xfId="0" applyNumberFormat="1" applyFont="1" applyBorder="1"/>
    <xf numFmtId="165" fontId="4" fillId="8" borderId="0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right"/>
    </xf>
    <xf numFmtId="0" fontId="1" fillId="12" borderId="2" xfId="0" applyFont="1" applyFill="1" applyBorder="1" applyAlignment="1">
      <alignment horizontal="right"/>
    </xf>
    <xf numFmtId="0" fontId="1" fillId="13" borderId="3" xfId="0" applyFont="1" applyFill="1" applyBorder="1" applyAlignment="1">
      <alignment horizontal="right"/>
    </xf>
    <xf numFmtId="0" fontId="1" fillId="14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8</xdr:row>
      <xdr:rowOff>17561</xdr:rowOff>
    </xdr:from>
    <xdr:to>
      <xdr:col>2</xdr:col>
      <xdr:colOff>711500</xdr:colOff>
      <xdr:row>8</xdr:row>
      <xdr:rowOff>140799</xdr:rowOff>
    </xdr:to>
    <xdr:sp macro="" textlink="">
      <xdr:nvSpPr>
        <xdr:cNvPr id="2" name="Pijl links 1"/>
        <xdr:cNvSpPr>
          <a:spLocks/>
        </xdr:cNvSpPr>
      </xdr:nvSpPr>
      <xdr:spPr>
        <a:xfrm>
          <a:off x="1828800" y="1173261"/>
          <a:ext cx="648000" cy="123238"/>
        </a:xfrm>
        <a:prstGeom prst="rightArrow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63500</xdr:colOff>
      <xdr:row>6</xdr:row>
      <xdr:rowOff>0</xdr:rowOff>
    </xdr:from>
    <xdr:to>
      <xdr:col>2</xdr:col>
      <xdr:colOff>711500</xdr:colOff>
      <xdr:row>6</xdr:row>
      <xdr:rowOff>123238</xdr:rowOff>
    </xdr:to>
    <xdr:sp macro="" textlink="">
      <xdr:nvSpPr>
        <xdr:cNvPr id="4" name="Pijl links 3"/>
        <xdr:cNvSpPr>
          <a:spLocks/>
        </xdr:cNvSpPr>
      </xdr:nvSpPr>
      <xdr:spPr>
        <a:xfrm>
          <a:off x="1828800" y="990600"/>
          <a:ext cx="648000" cy="123238"/>
        </a:xfrm>
        <a:prstGeom prst="rightArrow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view="pageLayout" zoomScale="70" zoomScalePageLayoutView="70" workbookViewId="0">
      <selection activeCell="I26" sqref="I26"/>
    </sheetView>
  </sheetViews>
  <sheetFormatPr defaultColWidth="11" defaultRowHeight="12.75" x14ac:dyDescent="0.2"/>
  <cols>
    <col min="1" max="1" width="9.75" customWidth="1"/>
    <col min="2" max="11" width="10.125" customWidth="1"/>
    <col min="12" max="12" width="9.75" customWidth="1"/>
    <col min="13" max="22" width="10.125" customWidth="1"/>
    <col min="23" max="23" width="9.75" customWidth="1"/>
    <col min="24" max="33" width="10.125" customWidth="1"/>
  </cols>
  <sheetData>
    <row r="1" spans="1:11" x14ac:dyDescent="0.2">
      <c r="A1" s="2" t="s">
        <v>1</v>
      </c>
      <c r="B1" s="3"/>
      <c r="C1" s="3"/>
      <c r="D1" s="4"/>
      <c r="E1" s="5"/>
      <c r="F1" s="5"/>
      <c r="G1" s="5"/>
      <c r="H1" s="5"/>
      <c r="I1" s="5"/>
      <c r="J1" s="5"/>
      <c r="K1" s="5"/>
    </row>
    <row r="2" spans="1:11" x14ac:dyDescent="0.2">
      <c r="A2" s="2" t="s">
        <v>2</v>
      </c>
      <c r="B2" s="3"/>
      <c r="C2" s="3"/>
      <c r="D2" s="4"/>
      <c r="E2" s="5"/>
      <c r="F2" s="5"/>
      <c r="G2" s="5"/>
      <c r="H2" s="5"/>
      <c r="I2" s="5"/>
      <c r="J2" s="5"/>
      <c r="K2" s="5"/>
    </row>
    <row r="3" spans="1:11" x14ac:dyDescent="0.2">
      <c r="A3" s="2" t="s">
        <v>3</v>
      </c>
      <c r="B3" s="3"/>
      <c r="C3" s="3"/>
      <c r="D3" s="4"/>
      <c r="E3" s="5"/>
      <c r="F3" s="5"/>
      <c r="G3" s="5"/>
      <c r="H3" s="5"/>
      <c r="I3" s="5"/>
      <c r="J3" s="5"/>
      <c r="K3" s="5"/>
    </row>
    <row r="4" spans="1:11" x14ac:dyDescent="0.2">
      <c r="A4" s="2" t="s">
        <v>4</v>
      </c>
      <c r="B4" s="3"/>
      <c r="C4" s="3"/>
      <c r="D4" s="4"/>
      <c r="E4" s="5"/>
      <c r="F4" s="5"/>
      <c r="G4" s="5"/>
      <c r="H4" s="5"/>
      <c r="I4" s="5"/>
      <c r="J4" s="5"/>
      <c r="K4" s="5"/>
    </row>
    <row r="5" spans="1:11" x14ac:dyDescent="0.2">
      <c r="A5" s="6"/>
      <c r="B5" s="7"/>
      <c r="C5" s="7"/>
      <c r="D5" s="7"/>
      <c r="E5" s="5"/>
      <c r="F5" s="5"/>
      <c r="G5" s="5"/>
      <c r="H5" s="5"/>
      <c r="I5" s="5"/>
      <c r="J5" s="5"/>
      <c r="K5" s="5"/>
    </row>
    <row r="6" spans="1:11" x14ac:dyDescent="0.2">
      <c r="A6" s="8"/>
      <c r="B6" s="8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2" t="s">
        <v>5</v>
      </c>
      <c r="B7" s="92">
        <v>4.3981481481481481E-4</v>
      </c>
      <c r="C7" s="9"/>
      <c r="D7" s="99" t="s">
        <v>23</v>
      </c>
      <c r="E7" s="99"/>
      <c r="F7" s="103">
        <v>0</v>
      </c>
      <c r="G7" s="103">
        <v>0</v>
      </c>
      <c r="H7" s="104">
        <f>AVERAGE(F7,G7)</f>
        <v>0</v>
      </c>
      <c r="I7" s="5"/>
      <c r="J7" s="5"/>
      <c r="K7" s="5"/>
    </row>
    <row r="8" spans="1:11" x14ac:dyDescent="0.2">
      <c r="A8" s="94"/>
      <c r="B8" s="95"/>
      <c r="C8" s="17"/>
      <c r="D8" s="7"/>
      <c r="E8" s="7"/>
      <c r="F8" s="11"/>
      <c r="G8" s="5"/>
      <c r="H8" s="5"/>
      <c r="I8" s="5"/>
      <c r="J8" s="5"/>
      <c r="K8" s="5"/>
    </row>
    <row r="9" spans="1:11" x14ac:dyDescent="0.2">
      <c r="A9" s="29" t="s">
        <v>6</v>
      </c>
      <c r="B9" s="93">
        <v>4.1666666666666666E-3</v>
      </c>
      <c r="C9" s="13"/>
      <c r="D9" s="90" t="s">
        <v>21</v>
      </c>
      <c r="E9" s="4"/>
      <c r="F9" s="89">
        <v>0</v>
      </c>
      <c r="G9" s="14">
        <v>0</v>
      </c>
      <c r="H9" s="100">
        <f>SUM(F9:G9)</f>
        <v>0</v>
      </c>
      <c r="I9" s="14">
        <v>0</v>
      </c>
      <c r="J9" s="14">
        <v>0</v>
      </c>
      <c r="K9" s="106">
        <f>AVERAGE(F9,G9,I9,J9)</f>
        <v>0</v>
      </c>
    </row>
    <row r="10" spans="1:11" x14ac:dyDescent="0.2">
      <c r="A10" s="15"/>
      <c r="B10" s="16"/>
      <c r="C10" s="17"/>
      <c r="D10" s="96" t="s">
        <v>22</v>
      </c>
      <c r="E10" s="3"/>
      <c r="F10" s="97">
        <v>0</v>
      </c>
      <c r="G10" s="101">
        <v>0</v>
      </c>
      <c r="H10" s="107"/>
      <c r="I10" s="102">
        <v>0</v>
      </c>
      <c r="J10" s="97">
        <v>0</v>
      </c>
      <c r="K10" s="105">
        <f>AVERAGE(F10,F11,G10,G11,I10,I11,J10,J11)</f>
        <v>0</v>
      </c>
    </row>
    <row r="11" spans="1:11" x14ac:dyDescent="0.2">
      <c r="A11" s="2" t="s">
        <v>24</v>
      </c>
      <c r="B11" s="111"/>
      <c r="C11" s="17"/>
      <c r="D11" s="7"/>
      <c r="E11" s="7"/>
      <c r="F11" s="97">
        <v>0</v>
      </c>
      <c r="G11" s="101">
        <v>0</v>
      </c>
      <c r="H11" s="108"/>
      <c r="I11" s="102">
        <v>0</v>
      </c>
      <c r="J11" s="98">
        <v>0</v>
      </c>
      <c r="K11" s="5"/>
    </row>
    <row r="12" spans="1:11" x14ac:dyDescent="0.2">
      <c r="A12" s="2" t="s">
        <v>25</v>
      </c>
      <c r="B12" s="111"/>
      <c r="C12" s="17"/>
      <c r="D12" s="7"/>
      <c r="E12" s="7"/>
      <c r="F12" s="109"/>
      <c r="G12" s="109"/>
      <c r="H12" s="112"/>
      <c r="I12" s="109"/>
      <c r="J12" s="110"/>
      <c r="K12" s="5"/>
    </row>
    <row r="13" spans="1:11" x14ac:dyDescent="0.2">
      <c r="A13" s="18"/>
      <c r="B13" s="18"/>
      <c r="C13" s="19"/>
      <c r="D13" s="10"/>
      <c r="E13" s="5"/>
      <c r="F13" s="5"/>
      <c r="G13" s="5"/>
      <c r="H13" s="5"/>
      <c r="I13" s="5"/>
      <c r="J13" s="5"/>
      <c r="K13" s="5"/>
    </row>
    <row r="14" spans="1:11" x14ac:dyDescent="0.2">
      <c r="A14" s="20" t="s">
        <v>7</v>
      </c>
      <c r="B14" s="21">
        <f>350/((B9*86400)-(B7*86400))</f>
        <v>1.0869565217391304</v>
      </c>
      <c r="C14" s="10" t="s">
        <v>8</v>
      </c>
      <c r="D14" s="22"/>
      <c r="E14" s="5"/>
      <c r="F14" s="5"/>
      <c r="G14" s="5"/>
      <c r="H14" s="5"/>
      <c r="I14" s="5"/>
      <c r="J14" s="5"/>
      <c r="K14" s="5"/>
    </row>
    <row r="15" spans="1:11" x14ac:dyDescent="0.2">
      <c r="A15" s="6"/>
      <c r="B15" s="23"/>
      <c r="C15" s="7"/>
      <c r="D15" s="7"/>
      <c r="E15" s="5"/>
      <c r="F15" s="5"/>
      <c r="G15" s="5"/>
      <c r="H15" s="5"/>
      <c r="I15" s="5"/>
      <c r="J15" s="5"/>
      <c r="K15" s="5"/>
    </row>
    <row r="16" spans="1:1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12"/>
      <c r="B17" s="113" t="s">
        <v>26</v>
      </c>
      <c r="C17" s="114" t="s">
        <v>27</v>
      </c>
      <c r="D17" s="115" t="s">
        <v>28</v>
      </c>
      <c r="E17" s="116" t="s">
        <v>29</v>
      </c>
      <c r="F17" s="113" t="s">
        <v>30</v>
      </c>
      <c r="G17" s="117" t="s">
        <v>31</v>
      </c>
      <c r="H17" s="115" t="s">
        <v>32</v>
      </c>
      <c r="I17" s="118" t="s">
        <v>33</v>
      </c>
      <c r="J17" s="113" t="s">
        <v>34</v>
      </c>
      <c r="K17" s="119" t="s">
        <v>35</v>
      </c>
    </row>
    <row r="18" spans="1:11" x14ac:dyDescent="0.2">
      <c r="A18" s="29"/>
      <c r="B18" s="30"/>
      <c r="C18" s="31" t="s">
        <v>16</v>
      </c>
      <c r="D18" s="32"/>
      <c r="E18" s="33" t="s">
        <v>17</v>
      </c>
      <c r="F18" s="34"/>
      <c r="G18" s="35" t="s">
        <v>18</v>
      </c>
      <c r="H18" s="36"/>
      <c r="I18" s="37" t="s">
        <v>19</v>
      </c>
      <c r="J18" s="38"/>
      <c r="K18" s="39" t="s">
        <v>20</v>
      </c>
    </row>
    <row r="19" spans="1:11" x14ac:dyDescent="0.2">
      <c r="A19" s="12"/>
      <c r="B19" s="24"/>
      <c r="C19" s="40"/>
      <c r="D19" s="25"/>
      <c r="E19" s="41"/>
      <c r="F19" s="26"/>
      <c r="G19" s="42"/>
      <c r="H19" s="27"/>
      <c r="I19" s="43"/>
      <c r="J19" s="28"/>
      <c r="K19" s="44"/>
    </row>
    <row r="20" spans="1:11" x14ac:dyDescent="0.2">
      <c r="A20" s="45" t="s">
        <v>9</v>
      </c>
      <c r="B20" s="46">
        <f>((100/B14)*1.17)/86400</f>
        <v>1.2458333333333332E-3</v>
      </c>
      <c r="C20" s="47">
        <f>((100/B14)*1.15)/86400</f>
        <v>1.224537037037037E-3</v>
      </c>
      <c r="D20" s="48">
        <f>((100/B14)*1.12)/86400</f>
        <v>1.1925925925925927E-3</v>
      </c>
      <c r="E20" s="48">
        <f>((100/B14)*1.1)/86400</f>
        <v>1.1712962962962964E-3</v>
      </c>
      <c r="F20" s="49">
        <f>((100/B14)*1.07)/86400</f>
        <v>1.1393518518518519E-3</v>
      </c>
      <c r="G20" s="50">
        <f>((100/B14)*1.05)/86400</f>
        <v>1.1180555555555557E-3</v>
      </c>
      <c r="H20" s="51">
        <f>((100/B14)*1.02)/86400</f>
        <v>1.086111111111111E-3</v>
      </c>
      <c r="I20" s="51">
        <f>((100/B14)*1)/86400</f>
        <v>1.0648148148148149E-3</v>
      </c>
      <c r="J20" s="52">
        <f>((100/B14)*0.97)/86400</f>
        <v>1.0328703703703704E-3</v>
      </c>
      <c r="K20" s="53" t="s">
        <v>10</v>
      </c>
    </row>
    <row r="21" spans="1:11" x14ac:dyDescent="0.2">
      <c r="A21" s="54"/>
      <c r="B21" s="55"/>
      <c r="C21" s="56"/>
      <c r="D21" s="57"/>
      <c r="E21" s="57"/>
      <c r="F21" s="58"/>
      <c r="G21" s="59"/>
      <c r="H21" s="60"/>
      <c r="I21" s="60"/>
      <c r="J21" s="61"/>
      <c r="K21" s="62"/>
    </row>
    <row r="22" spans="1:11" x14ac:dyDescent="0.2">
      <c r="A22" s="45" t="s">
        <v>11</v>
      </c>
      <c r="B22" s="46">
        <f>((200/B14)*1.18)/86400</f>
        <v>2.5129629629629625E-3</v>
      </c>
      <c r="C22" s="47">
        <f>((200/B14)*1.16)/86400</f>
        <v>2.4703703703703702E-3</v>
      </c>
      <c r="D22" s="48">
        <f>((200/B14)*1.13)/86400</f>
        <v>2.4064814814814812E-3</v>
      </c>
      <c r="E22" s="48">
        <f>((200/B14)*1.11)/86400</f>
        <v>2.3638888888888889E-3</v>
      </c>
      <c r="F22" s="49">
        <f>((200/B14)*1.08)/86400</f>
        <v>2.3000000000000004E-3</v>
      </c>
      <c r="G22" s="50">
        <f>((200/B14)*1.06)/86400</f>
        <v>2.2574074074074076E-3</v>
      </c>
      <c r="H22" s="51">
        <f>((200/B14)*1.03)/86400</f>
        <v>2.1935185185185187E-3</v>
      </c>
      <c r="I22" s="51">
        <f>((200/B14)*1.01)/86400</f>
        <v>2.1509259259259259E-3</v>
      </c>
      <c r="J22" s="52">
        <f>((200/B14)*0.99)/86400</f>
        <v>2.1083333333333332E-3</v>
      </c>
      <c r="K22" s="53" t="s">
        <v>10</v>
      </c>
    </row>
    <row r="23" spans="1:11" x14ac:dyDescent="0.2">
      <c r="A23" s="54"/>
      <c r="B23" s="55"/>
      <c r="C23" s="56"/>
      <c r="D23" s="57"/>
      <c r="E23" s="57"/>
      <c r="F23" s="63"/>
      <c r="G23" s="64"/>
      <c r="H23" s="65"/>
      <c r="I23" s="65"/>
      <c r="J23" s="66"/>
      <c r="K23" s="67"/>
    </row>
    <row r="24" spans="1:11" x14ac:dyDescent="0.2">
      <c r="A24" s="45" t="s">
        <v>12</v>
      </c>
      <c r="B24" s="46">
        <f>((400/B14)*1.19)/86400</f>
        <v>5.0685185185185182E-3</v>
      </c>
      <c r="C24" s="47">
        <f>((400/B14)*1.17)/86400</f>
        <v>4.9833333333333327E-3</v>
      </c>
      <c r="D24" s="48">
        <f>((400/B14)*1.14)/86400</f>
        <v>4.8555555555555557E-3</v>
      </c>
      <c r="E24" s="48">
        <f>((400/B14)*1.12)/86400</f>
        <v>4.770370370370371E-3</v>
      </c>
      <c r="F24" s="49">
        <f>((400/B14)*1.09)/86400</f>
        <v>4.6425925925925923E-3</v>
      </c>
      <c r="G24" s="50">
        <f>((400/B14)*1.07)/86400</f>
        <v>4.5574074074074076E-3</v>
      </c>
      <c r="H24" s="51">
        <f>((400/B14)*1.04)/86400</f>
        <v>4.4296296296296297E-3</v>
      </c>
      <c r="I24" s="51">
        <f>((400/B14)*1.02)/86400</f>
        <v>4.3444444444444442E-3</v>
      </c>
      <c r="J24" s="52">
        <f>((400/B14)*1)/86400</f>
        <v>4.2592592592592595E-3</v>
      </c>
      <c r="K24" s="53" t="s">
        <v>10</v>
      </c>
    </row>
    <row r="25" spans="1:11" x14ac:dyDescent="0.2">
      <c r="A25" s="68"/>
      <c r="B25" s="69"/>
      <c r="C25" s="70"/>
      <c r="D25" s="71"/>
      <c r="E25" s="72"/>
      <c r="F25" s="73"/>
      <c r="G25" s="74"/>
      <c r="H25" s="5"/>
      <c r="I25" s="5"/>
      <c r="J25" s="5"/>
      <c r="K25" s="5"/>
    </row>
    <row r="26" spans="1:11" x14ac:dyDescent="0.2">
      <c r="A26" s="75" t="s">
        <v>13</v>
      </c>
      <c r="B26" s="76">
        <f>((800/B14)*1.2)/86400</f>
        <v>1.0222222222222221E-2</v>
      </c>
      <c r="C26" s="56">
        <f>((800/B14)*1.18)/86400</f>
        <v>1.005185185185185E-2</v>
      </c>
      <c r="D26" s="77">
        <f>((800/B14)*1.15)/86400</f>
        <v>9.796296296296296E-3</v>
      </c>
      <c r="E26" s="78">
        <f>((800/B14)*1.13)/86400</f>
        <v>9.6259259259259249E-3</v>
      </c>
      <c r="F26" s="49">
        <f>((800/B14)*1.1)/86400</f>
        <v>9.3703703703703709E-3</v>
      </c>
      <c r="G26" s="50">
        <f>((800/B14)*1.08)/86400</f>
        <v>9.2000000000000016E-3</v>
      </c>
      <c r="H26" s="5"/>
      <c r="I26" s="5"/>
      <c r="J26" s="5"/>
      <c r="K26" s="5"/>
    </row>
    <row r="27" spans="1:11" x14ac:dyDescent="0.2">
      <c r="A27" s="68"/>
      <c r="B27" s="69"/>
      <c r="C27" s="79"/>
      <c r="D27" s="80"/>
      <c r="E27" s="81"/>
      <c r="F27" s="5"/>
      <c r="G27" s="5"/>
      <c r="H27" s="5"/>
      <c r="I27" s="5"/>
      <c r="J27" s="5"/>
      <c r="K27" s="5"/>
    </row>
    <row r="28" spans="1:11" x14ac:dyDescent="0.2">
      <c r="A28" s="82" t="s">
        <v>14</v>
      </c>
      <c r="B28" s="83">
        <f>((1000/B14)*1.21)/86400</f>
        <v>1.288425925925926E-2</v>
      </c>
      <c r="C28" s="47">
        <f>((1000/B14)*1.19)/86400</f>
        <v>1.2671296296296295E-2</v>
      </c>
      <c r="D28" s="84">
        <f>((1000/B14)*1.16)/86400</f>
        <v>1.235185185185185E-2</v>
      </c>
      <c r="E28" s="85">
        <f>((1000/B14)*1.14)/86400</f>
        <v>1.2138888888888888E-2</v>
      </c>
      <c r="F28" s="5"/>
      <c r="G28" s="5"/>
      <c r="H28" s="5"/>
      <c r="I28" s="5"/>
      <c r="J28" s="5"/>
      <c r="K28" s="5"/>
    </row>
    <row r="29" spans="1:11" x14ac:dyDescent="0.2">
      <c r="A29" s="86"/>
      <c r="B29" s="87"/>
      <c r="C29" s="70"/>
      <c r="D29" s="5"/>
      <c r="E29" s="5"/>
      <c r="F29" s="5"/>
      <c r="G29" s="5"/>
      <c r="H29" s="5"/>
      <c r="I29" s="5"/>
      <c r="J29" s="5"/>
      <c r="K29" s="5"/>
    </row>
    <row r="30" spans="1:11" x14ac:dyDescent="0.2">
      <c r="A30" s="88" t="s">
        <v>15</v>
      </c>
      <c r="B30" s="83">
        <f>((1500/B14)*1.22)/86400</f>
        <v>1.948611111111111E-2</v>
      </c>
      <c r="C30" s="47">
        <f>((1500/B14)*1.2)/86400</f>
        <v>1.9166666666666665E-2</v>
      </c>
      <c r="D30" s="5"/>
      <c r="E30" s="5"/>
      <c r="F30" s="5"/>
      <c r="G30" s="5"/>
      <c r="H30" s="5"/>
      <c r="I30" s="5"/>
      <c r="J30" s="5"/>
      <c r="K30" s="5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7" spans="1:11" x14ac:dyDescent="0.2">
      <c r="G37" s="91"/>
    </row>
  </sheetData>
  <phoneticPr fontId="5" type="noConversion"/>
  <pageMargins left="0.19685039370078741" right="0" top="1" bottom="1" header="0.5" footer="0.5"/>
  <pageSetup paperSize="9" orientation="landscape" horizontalDpi="4294967292" verticalDpi="4294967292" r:id="rId1"/>
  <headerFooter>
    <oddHeader>&amp;C&amp;"Verdana,Vet"CSS test gekoppeld aan trainingsintensiteiten</oddHeader>
    <oddFooter>&amp;R&amp;"Lucida Grande,Standaard"Jordi Meulenberg 2010</oddFooter>
  </headerFooter>
  <ignoredErrors>
    <ignoredError sqref="H7 K10" evalError="1" emptyCellReference="1"/>
  </ignoredError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Uitslagen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Meulenberg</dc:creator>
  <cp:lastModifiedBy>Daniëlle Vermeulen</cp:lastModifiedBy>
  <cp:lastPrinted>2010-11-10T19:53:50Z</cp:lastPrinted>
  <dcterms:created xsi:type="dcterms:W3CDTF">2010-09-02T19:12:04Z</dcterms:created>
  <dcterms:modified xsi:type="dcterms:W3CDTF">2016-01-27T11:09:20Z</dcterms:modified>
</cp:coreProperties>
</file>